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EBRERO 2016\Documents\"/>
    </mc:Choice>
  </mc:AlternateContent>
  <bookViews>
    <workbookView xWindow="0" yWindow="255" windowWidth="15360" windowHeight="8160" activeTab="1"/>
  </bookViews>
  <sheets>
    <sheet name="Plantilla" sheetId="2" r:id="rId1"/>
    <sheet name="Convierte" sheetId="1" r:id="rId2"/>
  </sheets>
  <definedNames>
    <definedName name="_xlnm._FilterDatabase" localSheetId="0" hidden="1">Plantilla!#REF!</definedName>
    <definedName name="_xlnm.Print_Area" localSheetId="0">Plantilla!$A$1:$H$16</definedName>
  </definedNames>
  <calcPr calcId="162913"/>
</workbook>
</file>

<file path=xl/calcChain.xml><?xml version="1.0" encoding="utf-8"?>
<calcChain xmlns="http://schemas.openxmlformats.org/spreadsheetml/2006/main">
  <c r="E4" i="1" l="1"/>
  <c r="H5" i="2" l="1"/>
  <c r="G5" i="2"/>
  <c r="D4" i="1" l="1"/>
  <c r="F7" i="1" s="1"/>
  <c r="I13" i="2"/>
  <c r="C20" i="1"/>
  <c r="C21" i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I14" i="2"/>
  <c r="V15" i="1" l="1"/>
  <c r="F8" i="1"/>
  <c r="F9" i="1" s="1"/>
  <c r="F10" i="1" s="1"/>
  <c r="F11" i="1" s="1"/>
  <c r="F12" i="1" s="1"/>
  <c r="F13" i="1" s="1"/>
  <c r="F14" i="1" s="1"/>
  <c r="F15" i="1" s="1"/>
  <c r="G7" i="1"/>
  <c r="W7" i="1" s="1"/>
  <c r="R13" i="1"/>
  <c r="J9" i="1"/>
  <c r="H8" i="1"/>
  <c r="D5" i="1"/>
  <c r="D6" i="1" s="1"/>
  <c r="D7" i="1" s="1"/>
  <c r="P12" i="1"/>
  <c r="T14" i="1"/>
  <c r="N11" i="1"/>
  <c r="L10" i="1"/>
  <c r="W6" i="1" l="1"/>
  <c r="P14" i="1"/>
  <c r="Q14" i="1" s="1"/>
  <c r="P13" i="1"/>
  <c r="Q13" i="1" s="1"/>
  <c r="P15" i="1"/>
  <c r="Q15" i="1" s="1"/>
  <c r="Q12" i="1"/>
  <c r="K9" i="1"/>
  <c r="J11" i="1"/>
  <c r="K11" i="1" s="1"/>
  <c r="J12" i="1"/>
  <c r="K12" i="1" s="1"/>
  <c r="J13" i="1"/>
  <c r="K13" i="1" s="1"/>
  <c r="J15" i="1"/>
  <c r="K15" i="1" s="1"/>
  <c r="J10" i="1"/>
  <c r="K10" i="1" s="1"/>
  <c r="J14" i="1"/>
  <c r="K14" i="1" s="1"/>
  <c r="G9" i="1"/>
  <c r="L14" i="1"/>
  <c r="M14" i="1" s="1"/>
  <c r="M10" i="1"/>
  <c r="L12" i="1"/>
  <c r="M12" i="1" s="1"/>
  <c r="L13" i="1"/>
  <c r="M13" i="1" s="1"/>
  <c r="L15" i="1"/>
  <c r="M15" i="1" s="1"/>
  <c r="L11" i="1"/>
  <c r="M11" i="1" s="1"/>
  <c r="S13" i="1"/>
  <c r="R15" i="1"/>
  <c r="S15" i="1" s="1"/>
  <c r="R14" i="1"/>
  <c r="S14" i="1" s="1"/>
  <c r="G14" i="1"/>
  <c r="G8" i="1"/>
  <c r="O11" i="1"/>
  <c r="N12" i="1"/>
  <c r="O12" i="1" s="1"/>
  <c r="G13" i="1"/>
  <c r="G10" i="1"/>
  <c r="G11" i="1"/>
  <c r="U14" i="1"/>
  <c r="T15" i="1"/>
  <c r="U15" i="1" s="1"/>
  <c r="I8" i="1"/>
  <c r="W8" i="1" s="1"/>
  <c r="H10" i="1"/>
  <c r="I10" i="1" s="1"/>
  <c r="H9" i="1"/>
  <c r="I9" i="1" s="1"/>
  <c r="G12" i="1"/>
  <c r="G15" i="1"/>
  <c r="W9" i="1" l="1"/>
  <c r="AA9" i="1" s="1"/>
  <c r="H11" i="1"/>
  <c r="W10" i="1"/>
  <c r="X8" i="1"/>
  <c r="N13" i="1"/>
  <c r="AB9" i="1" l="1"/>
  <c r="X7" i="1" s="1"/>
  <c r="Z9" i="1"/>
  <c r="X9" i="1" s="1"/>
  <c r="Y9" i="1" s="1"/>
  <c r="I11" i="1"/>
  <c r="W11" i="1" s="1"/>
  <c r="H12" i="1"/>
  <c r="O13" i="1"/>
  <c r="N14" i="1"/>
  <c r="Y7" i="1" l="1"/>
  <c r="Y8" i="1"/>
  <c r="X11" i="1"/>
  <c r="I12" i="1"/>
  <c r="W12" i="1" s="1"/>
  <c r="H13" i="1"/>
  <c r="O14" i="1"/>
  <c r="N15" i="1"/>
  <c r="X12" i="1" l="1"/>
  <c r="Z12" i="1"/>
  <c r="AA12" i="1"/>
  <c r="AB12" i="1"/>
  <c r="X10" i="1" s="1"/>
  <c r="I13" i="1"/>
  <c r="W13" i="1" s="1"/>
  <c r="H14" i="1"/>
  <c r="O15" i="1"/>
  <c r="Y11" i="1" l="1"/>
  <c r="Y12" i="1" s="1"/>
  <c r="I14" i="1"/>
  <c r="W14" i="1" s="1"/>
  <c r="H15" i="1"/>
  <c r="X14" i="1" l="1"/>
  <c r="I15" i="1"/>
  <c r="W15" i="1" s="1"/>
  <c r="Z15" i="1" l="1"/>
  <c r="X15" i="1" s="1"/>
  <c r="X16" i="1" s="1"/>
  <c r="AA15" i="1"/>
  <c r="X13" i="1" s="1"/>
  <c r="Y14" i="1" l="1"/>
  <c r="Y13" i="1"/>
  <c r="E5" i="1" l="1"/>
  <c r="A9" i="2" s="1"/>
</calcChain>
</file>

<file path=xl/sharedStrings.xml><?xml version="1.0" encoding="utf-8"?>
<sst xmlns="http://schemas.openxmlformats.org/spreadsheetml/2006/main" count="74" uniqueCount="74">
  <si>
    <t>dos</t>
  </si>
  <si>
    <t>tres</t>
  </si>
  <si>
    <t>cuatro</t>
  </si>
  <si>
    <t>cinco</t>
  </si>
  <si>
    <t>seis</t>
  </si>
  <si>
    <t>siete</t>
  </si>
  <si>
    <t>ocho</t>
  </si>
  <si>
    <t>nueve</t>
  </si>
  <si>
    <t>diez</t>
  </si>
  <si>
    <t>once</t>
  </si>
  <si>
    <t>doce</t>
  </si>
  <si>
    <t>trece</t>
  </si>
  <si>
    <t>catrorce</t>
  </si>
  <si>
    <t>quince</t>
  </si>
  <si>
    <t>dieciseis</t>
  </si>
  <si>
    <t>diecisiete</t>
  </si>
  <si>
    <t>dieciocho</t>
  </si>
  <si>
    <t>diecinueve</t>
  </si>
  <si>
    <t>veinte</t>
  </si>
  <si>
    <t>veintidos</t>
  </si>
  <si>
    <t>veintitres</t>
  </si>
  <si>
    <t>veinticuatro</t>
  </si>
  <si>
    <t>veinticinco</t>
  </si>
  <si>
    <t>veintiseis</t>
  </si>
  <si>
    <t>veintisiete</t>
  </si>
  <si>
    <t>veintiocho</t>
  </si>
  <si>
    <t>veintinueve</t>
  </si>
  <si>
    <t>treinta</t>
  </si>
  <si>
    <t>cuarenta</t>
  </si>
  <si>
    <t>cincuenta</t>
  </si>
  <si>
    <t>sesenta</t>
  </si>
  <si>
    <t>setenta</t>
  </si>
  <si>
    <t>ochenta</t>
  </si>
  <si>
    <t>noventa</t>
  </si>
  <si>
    <t>cien</t>
  </si>
  <si>
    <t>doscientos</t>
  </si>
  <si>
    <t>trescientos</t>
  </si>
  <si>
    <t>cuatrocientos</t>
  </si>
  <si>
    <t>quinientos</t>
  </si>
  <si>
    <t>seiscientos</t>
  </si>
  <si>
    <t>setecientos</t>
  </si>
  <si>
    <t>ochocientos</t>
  </si>
  <si>
    <t>novecientos</t>
  </si>
  <si>
    <t>mil</t>
  </si>
  <si>
    <t>centena millones</t>
  </si>
  <si>
    <t>decena millones</t>
  </si>
  <si>
    <t>unidades millones</t>
  </si>
  <si>
    <t>centena miles</t>
  </si>
  <si>
    <t>decena miles</t>
  </si>
  <si>
    <t>unidades miles</t>
  </si>
  <si>
    <t xml:space="preserve">centena </t>
  </si>
  <si>
    <t xml:space="preserve">decena </t>
  </si>
  <si>
    <t xml:space="preserve">unidades </t>
  </si>
  <si>
    <t>veintiun</t>
  </si>
  <si>
    <t>MONEDA:</t>
  </si>
  <si>
    <t>AL FINAL:</t>
  </si>
  <si>
    <t xml:space="preserve"> </t>
  </si>
  <si>
    <t>OFICINA: 3997 PUERTO PEÑASCO OFICINA PRINCIPAL</t>
  </si>
  <si>
    <t>No. DE CUENTA: 0015023333445</t>
  </si>
  <si>
    <t>PUERTO PEÑASCO, SON.</t>
  </si>
  <si>
    <t>1.- Copia la Hoja Convierte a la plantilla (libro) donde necesitas que te ponga el numero en letras</t>
  </si>
  <si>
    <t>Cambia el importe en numeros (H7) y cambia la cantidad en letras</t>
  </si>
  <si>
    <t>Estos son los pasos a seguir:</t>
  </si>
  <si>
    <r>
      <t xml:space="preserve">2.- Ligar (link) el Importe del Cheque en Numeros </t>
    </r>
    <r>
      <rPr>
        <sz val="10"/>
        <color indexed="12"/>
        <rFont val="Arial"/>
        <family val="2"/>
      </rPr>
      <t>(Plantilla H7)</t>
    </r>
    <r>
      <rPr>
        <sz val="10"/>
        <rFont val="Arial"/>
      </rPr>
      <t xml:space="preserve"> a la Celda </t>
    </r>
    <r>
      <rPr>
        <sz val="10"/>
        <color indexed="12"/>
        <rFont val="Arial"/>
        <family val="2"/>
      </rPr>
      <t>(D4)</t>
    </r>
    <r>
      <rPr>
        <sz val="10"/>
        <rFont val="Arial"/>
      </rPr>
      <t xml:space="preserve"> de la hoja Convierte </t>
    </r>
  </si>
  <si>
    <r>
      <t xml:space="preserve">si vas a la hoja convierte en la celda </t>
    </r>
    <r>
      <rPr>
        <sz val="10"/>
        <color indexed="12"/>
        <rFont val="Arial"/>
        <family val="2"/>
      </rPr>
      <t>D4</t>
    </r>
    <r>
      <rPr>
        <sz val="10"/>
        <rFont val="Arial"/>
      </rPr>
      <t xml:space="preserve"> esta la formula</t>
    </r>
  </si>
  <si>
    <r>
      <t xml:space="preserve">3.- Ligar (link) en la Hoja Plantilla la celda donde va la canidad con letras </t>
    </r>
    <r>
      <rPr>
        <sz val="10"/>
        <color indexed="12"/>
        <rFont val="Arial"/>
        <family val="2"/>
      </rPr>
      <t>(A9)</t>
    </r>
    <r>
      <rPr>
        <sz val="10"/>
        <rFont val="Arial"/>
      </rPr>
      <t xml:space="preserve"> con la celda </t>
    </r>
    <r>
      <rPr>
        <sz val="10"/>
        <color indexed="12"/>
        <rFont val="Arial"/>
        <family val="2"/>
      </rPr>
      <t>E5</t>
    </r>
    <r>
      <rPr>
        <sz val="10"/>
        <rFont val="Arial"/>
      </rPr>
      <t xml:space="preserve"> de la Hoja Convierte</t>
    </r>
  </si>
  <si>
    <r>
      <t xml:space="preserve">Si vas en esta Hoja (Plantilla) a la celda </t>
    </r>
    <r>
      <rPr>
        <sz val="10"/>
        <color indexed="12"/>
        <rFont val="Arial"/>
        <family val="2"/>
      </rPr>
      <t>A9</t>
    </r>
    <r>
      <rPr>
        <sz val="10"/>
        <rFont val="Arial"/>
      </rPr>
      <t xml:space="preserve"> veras la Formula</t>
    </r>
  </si>
  <si>
    <t>Espero haberte ayudado a solucionar tu necesidad. Si persisten las dudas estoy a tus ordenes. No dudes en preguntar</t>
  </si>
  <si>
    <t>/100 nuevos soles</t>
  </si>
  <si>
    <t>LA COMERCIAL DE OCCIDENTE, S.A.</t>
  </si>
  <si>
    <t>RUC: 20086783105</t>
  </si>
  <si>
    <t>EL VILLANO DEL NORTE, S.A.C.</t>
  </si>
  <si>
    <t>uno</t>
  </si>
  <si>
    <t>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</si>
</sst>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59"/>
      <name val="Courier New"/>
      <family val="3"/>
    </font>
    <font>
      <b/>
      <sz val="10"/>
      <name val="Arial"/>
      <family val="2"/>
    </font>
    <font>
      <b/>
      <sz val="11"/>
      <name val="Courier New"/>
      <family val="3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43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0" fillId="0" borderId="0" xfId="0" quotePrefix="1" applyProtection="1">
      <protection locked="0"/>
    </xf>
    <xf numFmtId="0" fontId="5" fillId="3" borderId="1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0" fillId="4" borderId="3" xfId="0" applyFill="1" applyBorder="1"/>
    <xf numFmtId="0" fontId="6" fillId="3" borderId="4" xfId="0" applyFont="1" applyFill="1" applyBorder="1"/>
    <xf numFmtId="0" fontId="0" fillId="3" borderId="0" xfId="0" applyFill="1" applyBorder="1"/>
    <xf numFmtId="0" fontId="0" fillId="4" borderId="0" xfId="0" applyFill="1" applyBorder="1"/>
    <xf numFmtId="0" fontId="0" fillId="4" borderId="5" xfId="0" applyFill="1" applyBorder="1"/>
    <xf numFmtId="0" fontId="6" fillId="3" borderId="4" xfId="0" applyFont="1" applyFill="1" applyBorder="1" applyAlignment="1">
      <alignment vertical="top"/>
    </xf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0" xfId="0" applyFill="1" applyBorder="1" applyAlignment="1">
      <alignment vertical="center"/>
    </xf>
    <xf numFmtId="164" fontId="8" fillId="6" borderId="5" xfId="1" applyFont="1" applyFill="1" applyBorder="1" applyAlignment="1" applyProtection="1">
      <alignment vertical="center"/>
      <protection locked="0"/>
    </xf>
    <xf numFmtId="164" fontId="0" fillId="0" borderId="0" xfId="0" applyNumberFormat="1" applyAlignment="1">
      <alignment horizontal="right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0" xfId="0" applyFill="1" applyBorder="1"/>
    <xf numFmtId="0" fontId="10" fillId="0" borderId="0" xfId="0" applyFont="1"/>
    <xf numFmtId="0" fontId="11" fillId="0" borderId="0" xfId="0" applyFont="1"/>
    <xf numFmtId="0" fontId="1" fillId="0" borderId="0" xfId="0" applyFont="1" applyProtection="1">
      <protection hidden="1"/>
    </xf>
    <xf numFmtId="1" fontId="1" fillId="0" borderId="0" xfId="0" applyNumberFormat="1" applyFont="1" applyProtection="1">
      <protection hidden="1"/>
    </xf>
    <xf numFmtId="43" fontId="4" fillId="0" borderId="9" xfId="2" applyNumberFormat="1" applyFont="1" applyBorder="1" applyProtection="1">
      <protection locked="0"/>
    </xf>
    <xf numFmtId="0" fontId="0" fillId="0" borderId="0" xfId="0" applyAlignment="1" applyProtection="1">
      <protection hidden="1"/>
    </xf>
    <xf numFmtId="0" fontId="7" fillId="4" borderId="0" xfId="0" applyNumberFormat="1" applyFont="1" applyFill="1" applyBorder="1" applyAlignment="1">
      <alignment vertical="top"/>
    </xf>
    <xf numFmtId="14" fontId="7" fillId="4" borderId="0" xfId="0" applyNumberFormat="1" applyFont="1" applyFill="1" applyBorder="1" applyAlignment="1">
      <alignment horizontal="left" vertical="top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Border="1" applyAlignment="1" applyProtection="1">
      <alignment horizontal="left" vertical="center"/>
      <protection locked="0"/>
    </xf>
    <xf numFmtId="0" fontId="5" fillId="5" borderId="4" xfId="0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Border="1" applyAlignment="1" applyProtection="1">
      <alignment horizontal="left" vertical="center"/>
      <protection hidden="1"/>
    </xf>
    <xf numFmtId="0" fontId="5" fillId="5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12" fillId="0" borderId="0" xfId="0" applyFont="1" applyProtection="1">
      <protection locked="0"/>
    </xf>
  </cellXfs>
  <cellStyles count="3">
    <cellStyle name="Comma_Cheques Niños" xfId="1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2</xdr:col>
      <xdr:colOff>276225</xdr:colOff>
      <xdr:row>12</xdr:row>
      <xdr:rowOff>57150</xdr:rowOff>
    </xdr:to>
    <xdr:pic>
      <xdr:nvPicPr>
        <xdr:cNvPr id="23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90725"/>
          <a:ext cx="18573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4</xdr:row>
      <xdr:rowOff>219075</xdr:rowOff>
    </xdr:from>
    <xdr:to>
      <xdr:col>7</xdr:col>
      <xdr:colOff>1104900</xdr:colOff>
      <xdr:row>4</xdr:row>
      <xdr:rowOff>219075</xdr:rowOff>
    </xdr:to>
    <xdr:sp macro="" textlink="">
      <xdr:nvSpPr>
        <xdr:cNvPr id="2333" name="Line 2"/>
        <xdr:cNvSpPr>
          <a:spLocks noChangeShapeType="1"/>
        </xdr:cNvSpPr>
      </xdr:nvSpPr>
      <xdr:spPr bwMode="auto">
        <a:xfrm>
          <a:off x="4857750" y="895350"/>
          <a:ext cx="1838325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676275</xdr:colOff>
      <xdr:row>0</xdr:row>
      <xdr:rowOff>133350</xdr:rowOff>
    </xdr:from>
    <xdr:to>
      <xdr:col>7</xdr:col>
      <xdr:colOff>733425</xdr:colOff>
      <xdr:row>1</xdr:row>
      <xdr:rowOff>152400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5505450" y="133350"/>
          <a:ext cx="8191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Century Gothic"/>
            </a:rPr>
            <a:t>66745129</a:t>
          </a:r>
        </a:p>
      </xdr:txBody>
    </xdr:sp>
    <xdr:clientData/>
  </xdr:twoCellAnchor>
  <xdr:oneCellAnchor>
    <xdr:from>
      <xdr:col>0</xdr:col>
      <xdr:colOff>19050</xdr:colOff>
      <xdr:row>5</xdr:row>
      <xdr:rowOff>0</xdr:rowOff>
    </xdr:from>
    <xdr:ext cx="2335383" cy="170560"/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9050" y="942975"/>
          <a:ext cx="2335383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s-AR" sz="1000" b="0" i="0" strike="noStrike">
              <a:solidFill>
                <a:srgbClr val="0000FF"/>
              </a:solidFill>
              <a:latin typeface="Arial"/>
              <a:cs typeface="Arial"/>
            </a:rPr>
            <a:t>Pàguese por este cheque a la orden de :</a:t>
          </a:r>
        </a:p>
      </xdr:txBody>
    </xdr:sp>
    <xdr:clientData/>
  </xdr:oneCellAnchor>
  <xdr:twoCellAnchor>
    <xdr:from>
      <xdr:col>6</xdr:col>
      <xdr:colOff>104775</xdr:colOff>
      <xdr:row>5</xdr:row>
      <xdr:rowOff>152400</xdr:rowOff>
    </xdr:from>
    <xdr:to>
      <xdr:col>6</xdr:col>
      <xdr:colOff>685800</xdr:colOff>
      <xdr:row>7</xdr:row>
      <xdr:rowOff>38100</xdr:rowOff>
    </xdr:to>
    <xdr:sp macro="" textlink="">
      <xdr:nvSpPr>
        <xdr:cNvPr id="2336" name="Text Box 5"/>
        <xdr:cNvSpPr txBox="1">
          <a:spLocks noChangeArrowheads="1"/>
        </xdr:cNvSpPr>
      </xdr:nvSpPr>
      <xdr:spPr bwMode="auto">
        <a:xfrm>
          <a:off x="4933950" y="1095375"/>
          <a:ext cx="5810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/>
        <a:lstStyle/>
        <a:p>
          <a:pPr algn="l" rtl="0">
            <a:defRPr sz="1000"/>
          </a:pPr>
          <a:r>
            <a:rPr lang="es-PE" sz="1600" b="1" i="0" u="none" strike="noStrike" baseline="0">
              <a:solidFill>
                <a:srgbClr val="000000"/>
              </a:solidFill>
              <a:latin typeface="Copperplate Gothic Bold"/>
            </a:rPr>
            <a:t>S/.</a:t>
          </a:r>
        </a:p>
        <a:p>
          <a:pPr algn="l" rtl="0">
            <a:defRPr sz="1000"/>
          </a:pPr>
          <a:endParaRPr lang="es-PE" sz="1600" b="1" i="0" u="none" strike="noStrike" baseline="0">
            <a:solidFill>
              <a:srgbClr val="000000"/>
            </a:solidFill>
            <a:latin typeface="Copperplate Gothic Bold"/>
          </a:endParaRPr>
        </a:p>
      </xdr:txBody>
    </xdr:sp>
    <xdr:clientData/>
  </xdr:twoCellAnchor>
  <xdr:twoCellAnchor>
    <xdr:from>
      <xdr:col>0</xdr:col>
      <xdr:colOff>28575</xdr:colOff>
      <xdr:row>6</xdr:row>
      <xdr:rowOff>219075</xdr:rowOff>
    </xdr:from>
    <xdr:to>
      <xdr:col>5</xdr:col>
      <xdr:colOff>904875</xdr:colOff>
      <xdr:row>6</xdr:row>
      <xdr:rowOff>219075</xdr:rowOff>
    </xdr:to>
    <xdr:sp macro="" textlink="">
      <xdr:nvSpPr>
        <xdr:cNvPr id="2337" name="Line 6"/>
        <xdr:cNvSpPr>
          <a:spLocks noChangeShapeType="1"/>
        </xdr:cNvSpPr>
      </xdr:nvSpPr>
      <xdr:spPr bwMode="auto">
        <a:xfrm>
          <a:off x="28575" y="1323975"/>
          <a:ext cx="4791075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904875</xdr:colOff>
      <xdr:row>6</xdr:row>
      <xdr:rowOff>47625</xdr:rowOff>
    </xdr:from>
    <xdr:to>
      <xdr:col>5</xdr:col>
      <xdr:colOff>904875</xdr:colOff>
      <xdr:row>6</xdr:row>
      <xdr:rowOff>219075</xdr:rowOff>
    </xdr:to>
    <xdr:sp macro="" textlink="">
      <xdr:nvSpPr>
        <xdr:cNvPr id="2338" name="Line 7"/>
        <xdr:cNvSpPr>
          <a:spLocks noChangeShapeType="1"/>
        </xdr:cNvSpPr>
      </xdr:nvSpPr>
      <xdr:spPr bwMode="auto">
        <a:xfrm flipV="1">
          <a:off x="4819650" y="1152525"/>
          <a:ext cx="0" cy="17145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314325</xdr:rowOff>
    </xdr:from>
    <xdr:to>
      <xdr:col>7</xdr:col>
      <xdr:colOff>1085850</xdr:colOff>
      <xdr:row>8</xdr:row>
      <xdr:rowOff>314325</xdr:rowOff>
    </xdr:to>
    <xdr:sp macro="" textlink="">
      <xdr:nvSpPr>
        <xdr:cNvPr id="2339" name="Line 8"/>
        <xdr:cNvSpPr>
          <a:spLocks noChangeShapeType="1"/>
        </xdr:cNvSpPr>
      </xdr:nvSpPr>
      <xdr:spPr bwMode="auto">
        <a:xfrm>
          <a:off x="9525" y="1809750"/>
          <a:ext cx="6667500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638175</xdr:colOff>
      <xdr:row>7</xdr:row>
      <xdr:rowOff>76200</xdr:rowOff>
    </xdr:from>
    <xdr:ext cx="1016304" cy="170560"/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5467350" y="1409700"/>
          <a:ext cx="10163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s-AR" sz="1000" b="0" i="0" strike="noStrike">
              <a:solidFill>
                <a:srgbClr val="0000FF"/>
              </a:solidFill>
              <a:latin typeface="Arial"/>
              <a:cs typeface="Arial"/>
            </a:rPr>
            <a:t>Moneda Nacional</a:t>
          </a:r>
        </a:p>
      </xdr:txBody>
    </xdr:sp>
    <xdr:clientData/>
  </xdr:oneCellAnchor>
  <xdr:oneCellAnchor>
    <xdr:from>
      <xdr:col>0</xdr:col>
      <xdr:colOff>9525</xdr:colOff>
      <xdr:row>9</xdr:row>
      <xdr:rowOff>0</xdr:rowOff>
    </xdr:from>
    <xdr:ext cx="3223703" cy="141001"/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9525" y="1819275"/>
          <a:ext cx="3223703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s-AR" sz="800" b="0" i="0" strike="noStrike">
              <a:solidFill>
                <a:srgbClr val="0000FF"/>
              </a:solidFill>
              <a:latin typeface="Arial"/>
              <a:cs typeface="Arial"/>
            </a:rPr>
            <a:t>BBVA Bancomer, S.A. Institucion de Banca Multiple. Grupo Financiero</a:t>
          </a:r>
        </a:p>
      </xdr:txBody>
    </xdr:sp>
    <xdr:clientData/>
  </xdr:oneCellAnchor>
  <xdr:oneCellAnchor>
    <xdr:from>
      <xdr:col>2</xdr:col>
      <xdr:colOff>666750</xdr:colOff>
      <xdr:row>12</xdr:row>
      <xdr:rowOff>28575</xdr:rowOff>
    </xdr:from>
    <xdr:ext cx="493084" cy="155748"/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2295525" y="2333625"/>
          <a:ext cx="493084" cy="155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s-AR" sz="900" b="0" i="0" strike="noStrike">
              <a:solidFill>
                <a:srgbClr val="0000FF"/>
              </a:solidFill>
              <a:latin typeface="Arial"/>
              <a:cs typeface="Arial"/>
            </a:rPr>
            <a:t>CUENTA</a:t>
          </a:r>
        </a:p>
      </xdr:txBody>
    </xdr:sp>
    <xdr:clientData/>
  </xdr:oneCellAnchor>
  <xdr:oneCellAnchor>
    <xdr:from>
      <xdr:col>4</xdr:col>
      <xdr:colOff>685800</xdr:colOff>
      <xdr:row>12</xdr:row>
      <xdr:rowOff>19050</xdr:rowOff>
    </xdr:from>
    <xdr:ext cx="1057341" cy="155748"/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3838575" y="2324100"/>
          <a:ext cx="1057341" cy="155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s-AR" sz="900" b="0" i="0" strike="noStrike">
              <a:solidFill>
                <a:srgbClr val="0000FF"/>
              </a:solidFill>
              <a:latin typeface="Arial"/>
              <a:cs typeface="Arial"/>
            </a:rPr>
            <a:t>CHEQUE NUMERO</a:t>
          </a:r>
        </a:p>
      </xdr:txBody>
    </xdr:sp>
    <xdr:clientData/>
  </xdr:oneCellAnchor>
  <xdr:twoCellAnchor>
    <xdr:from>
      <xdr:col>5</xdr:col>
      <xdr:colOff>685800</xdr:colOff>
      <xdr:row>11</xdr:row>
      <xdr:rowOff>95250</xdr:rowOff>
    </xdr:from>
    <xdr:to>
      <xdr:col>7</xdr:col>
      <xdr:colOff>1104900</xdr:colOff>
      <xdr:row>11</xdr:row>
      <xdr:rowOff>95250</xdr:rowOff>
    </xdr:to>
    <xdr:sp macro="" textlink="">
      <xdr:nvSpPr>
        <xdr:cNvPr id="2344" name="Line 13"/>
        <xdr:cNvSpPr>
          <a:spLocks noChangeShapeType="1"/>
        </xdr:cNvSpPr>
      </xdr:nvSpPr>
      <xdr:spPr bwMode="auto">
        <a:xfrm>
          <a:off x="4600575" y="2238375"/>
          <a:ext cx="2095500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628650</xdr:colOff>
      <xdr:row>11</xdr:row>
      <xdr:rowOff>123825</xdr:rowOff>
    </xdr:from>
    <xdr:ext cx="563424" cy="155748"/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5457825" y="2266950"/>
          <a:ext cx="563424" cy="155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s-AR" sz="900" b="0" i="0" strike="noStrike">
              <a:solidFill>
                <a:srgbClr val="0000FF"/>
              </a:solidFill>
              <a:latin typeface="Arial"/>
              <a:cs typeface="Arial"/>
            </a:rPr>
            <a:t>FIRMA (S)</a:t>
          </a:r>
        </a:p>
      </xdr:txBody>
    </xdr:sp>
    <xdr:clientData/>
  </xdr:oneCellAnchor>
  <xdr:oneCellAnchor>
    <xdr:from>
      <xdr:col>1</xdr:col>
      <xdr:colOff>142875</xdr:colOff>
      <xdr:row>13</xdr:row>
      <xdr:rowOff>28575</xdr:rowOff>
    </xdr:from>
    <xdr:ext cx="2886075" cy="238125"/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1009650" y="2495550"/>
          <a:ext cx="29527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1">
            <a:defRPr sz="1000"/>
          </a:pPr>
          <a:r>
            <a:rPr lang="es-AR" sz="1200" b="1" i="0" strike="noStrike">
              <a:solidFill>
                <a:srgbClr val="333300"/>
              </a:solidFill>
              <a:latin typeface="Courier New"/>
              <a:cs typeface="Courier New"/>
            </a:rPr>
            <a:t>2246║:517090173║:00850280554║:</a:t>
          </a:r>
        </a:p>
      </xdr:txBody>
    </xdr:sp>
    <xdr:clientData/>
  </xdr:oneCellAnchor>
  <xdr:twoCellAnchor>
    <xdr:from>
      <xdr:col>4</xdr:col>
      <xdr:colOff>752475</xdr:colOff>
      <xdr:row>0</xdr:row>
      <xdr:rowOff>9525</xdr:rowOff>
    </xdr:from>
    <xdr:to>
      <xdr:col>4</xdr:col>
      <xdr:colOff>752475</xdr:colOff>
      <xdr:row>5</xdr:row>
      <xdr:rowOff>0</xdr:rowOff>
    </xdr:to>
    <xdr:sp macro="" textlink="">
      <xdr:nvSpPr>
        <xdr:cNvPr id="2347" name="Line 16"/>
        <xdr:cNvSpPr>
          <a:spLocks noChangeShapeType="1"/>
        </xdr:cNvSpPr>
      </xdr:nvSpPr>
      <xdr:spPr bwMode="auto">
        <a:xfrm>
          <a:off x="3905250" y="9525"/>
          <a:ext cx="0" cy="933450"/>
        </a:xfrm>
        <a:prstGeom prst="line">
          <a:avLst/>
        </a:prstGeom>
        <a:noFill/>
        <a:ln w="222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2348" name="Line 17"/>
        <xdr:cNvSpPr>
          <a:spLocks noChangeShapeType="1"/>
        </xdr:cNvSpPr>
      </xdr:nvSpPr>
      <xdr:spPr bwMode="auto">
        <a:xfrm>
          <a:off x="0" y="942975"/>
          <a:ext cx="6972300" cy="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16</xdr:row>
      <xdr:rowOff>0</xdr:rowOff>
    </xdr:from>
    <xdr:to>
      <xdr:col>7</xdr:col>
      <xdr:colOff>1104900</xdr:colOff>
      <xdr:row>16</xdr:row>
      <xdr:rowOff>0</xdr:rowOff>
    </xdr:to>
    <xdr:sp macro="" textlink="">
      <xdr:nvSpPr>
        <xdr:cNvPr id="2349" name="Line 20"/>
        <xdr:cNvSpPr>
          <a:spLocks noChangeShapeType="1"/>
        </xdr:cNvSpPr>
      </xdr:nvSpPr>
      <xdr:spPr bwMode="auto">
        <a:xfrm>
          <a:off x="4857750" y="3162300"/>
          <a:ext cx="1838325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676275</xdr:colOff>
      <xdr:row>16</xdr:row>
      <xdr:rowOff>0</xdr:rowOff>
    </xdr:from>
    <xdr:to>
      <xdr:col>7</xdr:col>
      <xdr:colOff>733425</xdr:colOff>
      <xdr:row>16</xdr:row>
      <xdr:rowOff>0</xdr:rowOff>
    </xdr:to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5505450" y="3162300"/>
          <a:ext cx="819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Century Gothic"/>
            </a:rPr>
            <a:t>66745129</a:t>
          </a:r>
        </a:p>
      </xdr:txBody>
    </xdr:sp>
    <xdr:clientData/>
  </xdr:twoCellAnchor>
  <xdr:twoCellAnchor>
    <xdr:from>
      <xdr:col>6</xdr:col>
      <xdr:colOff>390525</xdr:colOff>
      <xdr:row>16</xdr:row>
      <xdr:rowOff>0</xdr:rowOff>
    </xdr:from>
    <xdr:to>
      <xdr:col>6</xdr:col>
      <xdr:colOff>685800</xdr:colOff>
      <xdr:row>16</xdr:row>
      <xdr:rowOff>0</xdr:rowOff>
    </xdr:to>
    <xdr:sp macro="" textlink="">
      <xdr:nvSpPr>
        <xdr:cNvPr id="2071" name="Text Box 23"/>
        <xdr:cNvSpPr txBox="1">
          <a:spLocks noChangeArrowheads="1"/>
        </xdr:cNvSpPr>
      </xdr:nvSpPr>
      <xdr:spPr bwMode="auto">
        <a:xfrm>
          <a:off x="5219700" y="316230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l" rtl="1">
            <a:defRPr sz="1000"/>
          </a:pPr>
          <a:r>
            <a:rPr lang="es-AR" sz="1600" b="1" i="0" strike="noStrike">
              <a:solidFill>
                <a:srgbClr val="000000"/>
              </a:solidFill>
              <a:latin typeface="Copperplate Gothic Bold"/>
            </a:rPr>
            <a:t>$</a:t>
          </a:r>
        </a:p>
      </xdr:txBody>
    </xdr:sp>
    <xdr:clientData/>
  </xdr:twoCellAnchor>
  <xdr:twoCellAnchor>
    <xdr:from>
      <xdr:col>0</xdr:col>
      <xdr:colOff>28575</xdr:colOff>
      <xdr:row>16</xdr:row>
      <xdr:rowOff>0</xdr:rowOff>
    </xdr:from>
    <xdr:to>
      <xdr:col>5</xdr:col>
      <xdr:colOff>904875</xdr:colOff>
      <xdr:row>16</xdr:row>
      <xdr:rowOff>0</xdr:rowOff>
    </xdr:to>
    <xdr:sp macro="" textlink="">
      <xdr:nvSpPr>
        <xdr:cNvPr id="2352" name="Line 24"/>
        <xdr:cNvSpPr>
          <a:spLocks noChangeShapeType="1"/>
        </xdr:cNvSpPr>
      </xdr:nvSpPr>
      <xdr:spPr bwMode="auto">
        <a:xfrm>
          <a:off x="28575" y="3162300"/>
          <a:ext cx="4791075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904875</xdr:colOff>
      <xdr:row>16</xdr:row>
      <xdr:rowOff>0</xdr:rowOff>
    </xdr:from>
    <xdr:to>
      <xdr:col>5</xdr:col>
      <xdr:colOff>904875</xdr:colOff>
      <xdr:row>16</xdr:row>
      <xdr:rowOff>0</xdr:rowOff>
    </xdr:to>
    <xdr:sp macro="" textlink="">
      <xdr:nvSpPr>
        <xdr:cNvPr id="2353" name="Line 25"/>
        <xdr:cNvSpPr>
          <a:spLocks noChangeShapeType="1"/>
        </xdr:cNvSpPr>
      </xdr:nvSpPr>
      <xdr:spPr bwMode="auto">
        <a:xfrm flipV="1">
          <a:off x="4819650" y="3162300"/>
          <a:ext cx="0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0</xdr:rowOff>
    </xdr:from>
    <xdr:to>
      <xdr:col>7</xdr:col>
      <xdr:colOff>1085850</xdr:colOff>
      <xdr:row>16</xdr:row>
      <xdr:rowOff>0</xdr:rowOff>
    </xdr:to>
    <xdr:sp macro="" textlink="">
      <xdr:nvSpPr>
        <xdr:cNvPr id="2354" name="Line 26"/>
        <xdr:cNvSpPr>
          <a:spLocks noChangeShapeType="1"/>
        </xdr:cNvSpPr>
      </xdr:nvSpPr>
      <xdr:spPr bwMode="auto">
        <a:xfrm>
          <a:off x="9525" y="3162300"/>
          <a:ext cx="6667500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16</xdr:row>
      <xdr:rowOff>0</xdr:rowOff>
    </xdr:from>
    <xdr:to>
      <xdr:col>7</xdr:col>
      <xdr:colOff>1104900</xdr:colOff>
      <xdr:row>16</xdr:row>
      <xdr:rowOff>0</xdr:rowOff>
    </xdr:to>
    <xdr:sp macro="" textlink="">
      <xdr:nvSpPr>
        <xdr:cNvPr id="2355" name="Line 31"/>
        <xdr:cNvSpPr>
          <a:spLocks noChangeShapeType="1"/>
        </xdr:cNvSpPr>
      </xdr:nvSpPr>
      <xdr:spPr bwMode="auto">
        <a:xfrm>
          <a:off x="4600575" y="3162300"/>
          <a:ext cx="2095500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752475</xdr:colOff>
      <xdr:row>16</xdr:row>
      <xdr:rowOff>0</xdr:rowOff>
    </xdr:from>
    <xdr:to>
      <xdr:col>4</xdr:col>
      <xdr:colOff>752475</xdr:colOff>
      <xdr:row>16</xdr:row>
      <xdr:rowOff>0</xdr:rowOff>
    </xdr:to>
    <xdr:sp macro="" textlink="">
      <xdr:nvSpPr>
        <xdr:cNvPr id="2356" name="Line 34"/>
        <xdr:cNvSpPr>
          <a:spLocks noChangeShapeType="1"/>
        </xdr:cNvSpPr>
      </xdr:nvSpPr>
      <xdr:spPr bwMode="auto">
        <a:xfrm>
          <a:off x="3905250" y="3162300"/>
          <a:ext cx="0" cy="0"/>
        </a:xfrm>
        <a:prstGeom prst="line">
          <a:avLst/>
        </a:prstGeom>
        <a:noFill/>
        <a:ln w="222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2357" name="Line 35"/>
        <xdr:cNvSpPr>
          <a:spLocks noChangeShapeType="1"/>
        </xdr:cNvSpPr>
      </xdr:nvSpPr>
      <xdr:spPr bwMode="auto">
        <a:xfrm>
          <a:off x="0" y="3162300"/>
          <a:ext cx="6972300" cy="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628650</xdr:colOff>
      <xdr:row>16</xdr:row>
      <xdr:rowOff>0</xdr:rowOff>
    </xdr:from>
    <xdr:to>
      <xdr:col>5</xdr:col>
      <xdr:colOff>238125</xdr:colOff>
      <xdr:row>16</xdr:row>
      <xdr:rowOff>0</xdr:rowOff>
    </xdr:to>
    <xdr:sp macro="" textlink="$I$14">
      <xdr:nvSpPr>
        <xdr:cNvPr id="2084" name="Text Box 36"/>
        <xdr:cNvSpPr txBox="1">
          <a:spLocks noChangeArrowheads="1" noTextEdit="1"/>
        </xdr:cNvSpPr>
      </xdr:nvSpPr>
      <xdr:spPr bwMode="auto">
        <a:xfrm>
          <a:off x="2257425" y="3162300"/>
          <a:ext cx="1895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fld id="{733ACA90-18CE-497C-8514-ED38CCEDAC1C}" type="TxLink">
            <a:rPr lang="es-AR" sz="900" b="1" i="0" strike="noStrike">
              <a:solidFill>
                <a:srgbClr val="000000"/>
              </a:solidFill>
              <a:latin typeface="Arial"/>
              <a:cs typeface="Arial"/>
            </a:rPr>
            <a:pPr algn="ctr" rtl="1">
              <a:defRPr sz="1000"/>
            </a:pPr>
            <a:t>#¡REF!</a:t>
          </a:fld>
          <a:endParaRPr lang="es-AR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28575</xdr:colOff>
      <xdr:row>16</xdr:row>
      <xdr:rowOff>0</xdr:rowOff>
    </xdr:from>
    <xdr:to>
      <xdr:col>7</xdr:col>
      <xdr:colOff>1104900</xdr:colOff>
      <xdr:row>16</xdr:row>
      <xdr:rowOff>0</xdr:rowOff>
    </xdr:to>
    <xdr:sp macro="" textlink="">
      <xdr:nvSpPr>
        <xdr:cNvPr id="2359" name="Line 38"/>
        <xdr:cNvSpPr>
          <a:spLocks noChangeShapeType="1"/>
        </xdr:cNvSpPr>
      </xdr:nvSpPr>
      <xdr:spPr bwMode="auto">
        <a:xfrm>
          <a:off x="4857750" y="3162300"/>
          <a:ext cx="1838325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676275</xdr:colOff>
      <xdr:row>16</xdr:row>
      <xdr:rowOff>0</xdr:rowOff>
    </xdr:from>
    <xdr:to>
      <xdr:col>7</xdr:col>
      <xdr:colOff>733425</xdr:colOff>
      <xdr:row>16</xdr:row>
      <xdr:rowOff>0</xdr:rowOff>
    </xdr:to>
    <xdr:sp macro="" textlink="">
      <xdr:nvSpPr>
        <xdr:cNvPr id="2087" name="Text Box 39"/>
        <xdr:cNvSpPr txBox="1">
          <a:spLocks noChangeArrowheads="1"/>
        </xdr:cNvSpPr>
      </xdr:nvSpPr>
      <xdr:spPr bwMode="auto">
        <a:xfrm>
          <a:off x="5505450" y="3162300"/>
          <a:ext cx="819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s-AR" sz="1200" b="1" i="0" strike="noStrike">
              <a:solidFill>
                <a:srgbClr val="000000"/>
              </a:solidFill>
              <a:latin typeface="Century Gothic"/>
            </a:rPr>
            <a:t>66745129</a:t>
          </a:r>
        </a:p>
      </xdr:txBody>
    </xdr:sp>
    <xdr:clientData/>
  </xdr:twoCellAnchor>
  <xdr:twoCellAnchor>
    <xdr:from>
      <xdr:col>6</xdr:col>
      <xdr:colOff>390525</xdr:colOff>
      <xdr:row>16</xdr:row>
      <xdr:rowOff>0</xdr:rowOff>
    </xdr:from>
    <xdr:to>
      <xdr:col>6</xdr:col>
      <xdr:colOff>685800</xdr:colOff>
      <xdr:row>16</xdr:row>
      <xdr:rowOff>0</xdr:rowOff>
    </xdr:to>
    <xdr:sp macro="" textlink="">
      <xdr:nvSpPr>
        <xdr:cNvPr id="2089" name="Text Box 41"/>
        <xdr:cNvSpPr txBox="1">
          <a:spLocks noChangeArrowheads="1"/>
        </xdr:cNvSpPr>
      </xdr:nvSpPr>
      <xdr:spPr bwMode="auto">
        <a:xfrm>
          <a:off x="5219700" y="316230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l" rtl="1">
            <a:defRPr sz="1000"/>
          </a:pPr>
          <a:r>
            <a:rPr lang="es-AR" sz="1600" b="1" i="0" strike="noStrike">
              <a:solidFill>
                <a:srgbClr val="000000"/>
              </a:solidFill>
              <a:latin typeface="Copperplate Gothic Bold"/>
            </a:rPr>
            <a:t>$</a:t>
          </a:r>
        </a:p>
      </xdr:txBody>
    </xdr:sp>
    <xdr:clientData/>
  </xdr:twoCellAnchor>
  <xdr:twoCellAnchor>
    <xdr:from>
      <xdr:col>0</xdr:col>
      <xdr:colOff>28575</xdr:colOff>
      <xdr:row>16</xdr:row>
      <xdr:rowOff>0</xdr:rowOff>
    </xdr:from>
    <xdr:to>
      <xdr:col>5</xdr:col>
      <xdr:colOff>904875</xdr:colOff>
      <xdr:row>16</xdr:row>
      <xdr:rowOff>0</xdr:rowOff>
    </xdr:to>
    <xdr:sp macro="" textlink="">
      <xdr:nvSpPr>
        <xdr:cNvPr id="2362" name="Line 42"/>
        <xdr:cNvSpPr>
          <a:spLocks noChangeShapeType="1"/>
        </xdr:cNvSpPr>
      </xdr:nvSpPr>
      <xdr:spPr bwMode="auto">
        <a:xfrm>
          <a:off x="28575" y="3162300"/>
          <a:ext cx="4791075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904875</xdr:colOff>
      <xdr:row>16</xdr:row>
      <xdr:rowOff>0</xdr:rowOff>
    </xdr:from>
    <xdr:to>
      <xdr:col>5</xdr:col>
      <xdr:colOff>904875</xdr:colOff>
      <xdr:row>16</xdr:row>
      <xdr:rowOff>0</xdr:rowOff>
    </xdr:to>
    <xdr:sp macro="" textlink="">
      <xdr:nvSpPr>
        <xdr:cNvPr id="2363" name="Line 43"/>
        <xdr:cNvSpPr>
          <a:spLocks noChangeShapeType="1"/>
        </xdr:cNvSpPr>
      </xdr:nvSpPr>
      <xdr:spPr bwMode="auto">
        <a:xfrm flipV="1">
          <a:off x="4819650" y="3162300"/>
          <a:ext cx="0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0</xdr:rowOff>
    </xdr:from>
    <xdr:to>
      <xdr:col>7</xdr:col>
      <xdr:colOff>1085850</xdr:colOff>
      <xdr:row>16</xdr:row>
      <xdr:rowOff>0</xdr:rowOff>
    </xdr:to>
    <xdr:sp macro="" textlink="">
      <xdr:nvSpPr>
        <xdr:cNvPr id="2364" name="Line 44"/>
        <xdr:cNvSpPr>
          <a:spLocks noChangeShapeType="1"/>
        </xdr:cNvSpPr>
      </xdr:nvSpPr>
      <xdr:spPr bwMode="auto">
        <a:xfrm>
          <a:off x="9525" y="3162300"/>
          <a:ext cx="6667500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16</xdr:row>
      <xdr:rowOff>0</xdr:rowOff>
    </xdr:from>
    <xdr:to>
      <xdr:col>7</xdr:col>
      <xdr:colOff>1104900</xdr:colOff>
      <xdr:row>16</xdr:row>
      <xdr:rowOff>0</xdr:rowOff>
    </xdr:to>
    <xdr:sp macro="" textlink="">
      <xdr:nvSpPr>
        <xdr:cNvPr id="2365" name="Line 49"/>
        <xdr:cNvSpPr>
          <a:spLocks noChangeShapeType="1"/>
        </xdr:cNvSpPr>
      </xdr:nvSpPr>
      <xdr:spPr bwMode="auto">
        <a:xfrm>
          <a:off x="4600575" y="3162300"/>
          <a:ext cx="2095500" cy="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752475</xdr:colOff>
      <xdr:row>16</xdr:row>
      <xdr:rowOff>0</xdr:rowOff>
    </xdr:from>
    <xdr:to>
      <xdr:col>4</xdr:col>
      <xdr:colOff>752475</xdr:colOff>
      <xdr:row>16</xdr:row>
      <xdr:rowOff>0</xdr:rowOff>
    </xdr:to>
    <xdr:sp macro="" textlink="">
      <xdr:nvSpPr>
        <xdr:cNvPr id="2366" name="Line 52"/>
        <xdr:cNvSpPr>
          <a:spLocks noChangeShapeType="1"/>
        </xdr:cNvSpPr>
      </xdr:nvSpPr>
      <xdr:spPr bwMode="auto">
        <a:xfrm>
          <a:off x="3905250" y="3162300"/>
          <a:ext cx="0" cy="0"/>
        </a:xfrm>
        <a:prstGeom prst="line">
          <a:avLst/>
        </a:prstGeom>
        <a:noFill/>
        <a:ln w="222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2367" name="Line 53"/>
        <xdr:cNvSpPr>
          <a:spLocks noChangeShapeType="1"/>
        </xdr:cNvSpPr>
      </xdr:nvSpPr>
      <xdr:spPr bwMode="auto">
        <a:xfrm>
          <a:off x="0" y="3162300"/>
          <a:ext cx="6972300" cy="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628650</xdr:colOff>
      <xdr:row>16</xdr:row>
      <xdr:rowOff>0</xdr:rowOff>
    </xdr:from>
    <xdr:to>
      <xdr:col>5</xdr:col>
      <xdr:colOff>238125</xdr:colOff>
      <xdr:row>16</xdr:row>
      <xdr:rowOff>0</xdr:rowOff>
    </xdr:to>
    <xdr:sp macro="" textlink="$I$14">
      <xdr:nvSpPr>
        <xdr:cNvPr id="2102" name="Text Box 54"/>
        <xdr:cNvSpPr txBox="1">
          <a:spLocks noChangeArrowheads="1" noTextEdit="1"/>
        </xdr:cNvSpPr>
      </xdr:nvSpPr>
      <xdr:spPr bwMode="auto">
        <a:xfrm>
          <a:off x="2257425" y="3162300"/>
          <a:ext cx="1895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fld id="{4F13AE7D-E093-477C-85B9-F8185FFAD59D}" type="TxLink">
            <a:rPr lang="es-AR" sz="900" b="1" i="0" strike="noStrike">
              <a:solidFill>
                <a:srgbClr val="000000"/>
              </a:solidFill>
              <a:latin typeface="Arial"/>
              <a:cs typeface="Arial"/>
            </a:rPr>
            <a:pPr algn="ctr" rtl="1">
              <a:defRPr sz="1000"/>
            </a:pPr>
            <a:t>#¡REF!</a:t>
          </a:fld>
          <a:endParaRPr lang="es-AR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123825</xdr:rowOff>
    </xdr:from>
    <xdr:to>
      <xdr:col>3</xdr:col>
      <xdr:colOff>1076325</xdr:colOff>
      <xdr:row>11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23975" y="1304925"/>
          <a:ext cx="1076325" cy="6191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s-AR" sz="1200" b="1" i="0" strike="noStrike">
              <a:solidFill>
                <a:srgbClr val="0000FF"/>
              </a:solidFill>
              <a:latin typeface="Arial"/>
              <a:cs typeface="Arial"/>
            </a:rPr>
            <a:t>Ponga aquí su</a:t>
          </a:r>
        </a:p>
        <a:p>
          <a:pPr algn="ctr" rtl="1">
            <a:defRPr sz="1000"/>
          </a:pPr>
          <a:r>
            <a:rPr lang="es-AR" sz="1200" b="1" i="0" strike="noStrike">
              <a:solidFill>
                <a:srgbClr val="0000FF"/>
              </a:solidFill>
              <a:latin typeface="Arial"/>
              <a:cs typeface="Arial"/>
            </a:rPr>
            <a:t>Numero</a:t>
          </a:r>
        </a:p>
      </xdr:txBody>
    </xdr:sp>
    <xdr:clientData/>
  </xdr:twoCellAnchor>
  <xdr:twoCellAnchor>
    <xdr:from>
      <xdr:col>3</xdr:col>
      <xdr:colOff>552450</xdr:colOff>
      <xdr:row>4</xdr:row>
      <xdr:rowOff>95250</xdr:rowOff>
    </xdr:from>
    <xdr:to>
      <xdr:col>3</xdr:col>
      <xdr:colOff>561975</xdr:colOff>
      <xdr:row>7</xdr:row>
      <xdr:rowOff>104775</xdr:rowOff>
    </xdr:to>
    <xdr:sp macro="" textlink="">
      <xdr:nvSpPr>
        <xdr:cNvPr id="1046" name="Line 2"/>
        <xdr:cNvSpPr>
          <a:spLocks noChangeShapeType="1"/>
        </xdr:cNvSpPr>
      </xdr:nvSpPr>
      <xdr:spPr bwMode="auto">
        <a:xfrm flipV="1">
          <a:off x="1876425" y="790575"/>
          <a:ext cx="9525" cy="49530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28"/>
  <sheetViews>
    <sheetView showGridLines="0" workbookViewId="0">
      <pane xSplit="8" topLeftCell="I1" activePane="topRight" state="frozen"/>
      <selection activeCell="G7" sqref="G7"/>
      <selection pane="topRight" activeCell="H8" sqref="H8"/>
    </sheetView>
  </sheetViews>
  <sheetFormatPr baseColWidth="10" defaultColWidth="11.42578125" defaultRowHeight="12.75" x14ac:dyDescent="0.2"/>
  <cols>
    <col min="1" max="1" width="13" customWidth="1"/>
    <col min="2" max="5" width="11.42578125" customWidth="1"/>
    <col min="6" max="6" width="13.7109375" bestFit="1" customWidth="1"/>
    <col min="7" max="7" width="11.42578125" customWidth="1"/>
    <col min="8" max="8" width="22.5703125" bestFit="1" customWidth="1"/>
    <col min="9" max="9" width="0" hidden="1" customWidth="1"/>
  </cols>
  <sheetData>
    <row r="1" spans="1:9" ht="15" x14ac:dyDescent="0.25">
      <c r="A1" s="9" t="s">
        <v>71</v>
      </c>
      <c r="B1" s="10"/>
      <c r="C1" s="10"/>
      <c r="D1" s="10"/>
      <c r="E1" s="10"/>
      <c r="F1" s="11"/>
      <c r="G1" s="11"/>
      <c r="H1" s="12"/>
    </row>
    <row r="2" spans="1:9" x14ac:dyDescent="0.2">
      <c r="A2" s="13" t="s">
        <v>70</v>
      </c>
      <c r="B2" s="14"/>
      <c r="C2" s="14"/>
      <c r="D2" s="14"/>
      <c r="E2" s="14"/>
      <c r="F2" s="15"/>
      <c r="G2" s="15"/>
      <c r="H2" s="16"/>
    </row>
    <row r="3" spans="1:9" x14ac:dyDescent="0.2">
      <c r="A3" s="13" t="s">
        <v>57</v>
      </c>
      <c r="B3" s="14"/>
      <c r="C3" s="14"/>
      <c r="D3" s="14"/>
      <c r="E3" s="14"/>
      <c r="F3" s="15"/>
      <c r="G3" s="15"/>
      <c r="H3" s="16"/>
    </row>
    <row r="4" spans="1:9" x14ac:dyDescent="0.2">
      <c r="A4" s="13" t="s">
        <v>58</v>
      </c>
      <c r="B4" s="14"/>
      <c r="C4" s="14"/>
      <c r="D4" s="14"/>
      <c r="E4" s="14"/>
      <c r="F4" s="15"/>
      <c r="G4" s="15"/>
      <c r="H4" s="16"/>
    </row>
    <row r="5" spans="1:9" ht="21" customHeight="1" x14ac:dyDescent="0.2">
      <c r="A5" s="17" t="s">
        <v>59</v>
      </c>
      <c r="B5" s="14"/>
      <c r="C5" s="14"/>
      <c r="D5" s="14"/>
      <c r="E5" s="14"/>
      <c r="F5" s="15"/>
      <c r="G5" s="35" t="str">
        <f>+"FECHA "</f>
        <v xml:space="preserve">FECHA </v>
      </c>
      <c r="H5" s="36">
        <f ca="1">+TODAY()</f>
        <v>42487</v>
      </c>
    </row>
    <row r="6" spans="1:9" x14ac:dyDescent="0.2">
      <c r="A6" s="18"/>
      <c r="B6" s="19"/>
      <c r="C6" s="19"/>
      <c r="D6" s="19"/>
      <c r="E6" s="19"/>
      <c r="F6" s="19"/>
      <c r="G6" s="19"/>
      <c r="H6" s="20"/>
    </row>
    <row r="7" spans="1:9" ht="18" customHeight="1" x14ac:dyDescent="0.2">
      <c r="A7" s="37" t="s">
        <v>69</v>
      </c>
      <c r="B7" s="38"/>
      <c r="C7" s="38"/>
      <c r="D7" s="38"/>
      <c r="E7" s="38"/>
      <c r="F7" s="38"/>
      <c r="G7" s="21"/>
      <c r="H7" s="22">
        <v>101</v>
      </c>
    </row>
    <row r="8" spans="1:9" x14ac:dyDescent="0.2">
      <c r="A8" s="18"/>
      <c r="B8" s="19"/>
      <c r="C8" s="19"/>
      <c r="D8" s="19"/>
      <c r="E8" s="19"/>
      <c r="F8" s="19"/>
      <c r="G8" s="19"/>
      <c r="H8" s="20"/>
    </row>
    <row r="9" spans="1:9" ht="25.5" customHeight="1" x14ac:dyDescent="0.2">
      <c r="A9" s="39" t="str">
        <f>+Convierte!E5</f>
        <v xml:space="preserve"> Ciento Uno Con 00/100 Nuevos Soles</v>
      </c>
      <c r="B9" s="40"/>
      <c r="C9" s="40"/>
      <c r="D9" s="40"/>
      <c r="E9" s="40"/>
      <c r="F9" s="40"/>
      <c r="G9" s="40"/>
      <c r="H9" s="41"/>
    </row>
    <row r="10" spans="1:9" x14ac:dyDescent="0.2">
      <c r="A10" s="18"/>
      <c r="B10" s="19"/>
      <c r="C10" s="19"/>
      <c r="D10" s="19"/>
      <c r="E10" s="19"/>
      <c r="F10" s="19"/>
      <c r="G10" s="19"/>
      <c r="H10" s="20"/>
    </row>
    <row r="11" spans="1:9" x14ac:dyDescent="0.2">
      <c r="A11" s="18"/>
      <c r="B11" s="19"/>
      <c r="C11" s="19"/>
      <c r="D11" s="19"/>
      <c r="E11" s="19"/>
      <c r="F11" s="19"/>
      <c r="G11" s="19"/>
      <c r="H11" s="20"/>
    </row>
    <row r="12" spans="1:9" x14ac:dyDescent="0.2">
      <c r="A12" s="18"/>
      <c r="B12" s="19"/>
      <c r="C12" s="19"/>
      <c r="D12" s="19"/>
      <c r="E12" s="19"/>
      <c r="F12" s="19"/>
      <c r="G12" s="19"/>
      <c r="H12" s="20"/>
    </row>
    <row r="13" spans="1:9" x14ac:dyDescent="0.2">
      <c r="A13" s="18"/>
      <c r="B13" s="19"/>
      <c r="C13" s="19"/>
      <c r="D13" s="19"/>
      <c r="E13" s="19"/>
      <c r="F13" s="19"/>
      <c r="G13" s="19"/>
      <c r="H13" s="20"/>
      <c r="I13" s="23" t="str">
        <f>TEXT(H7,"#,###.00")</f>
        <v>101.00</v>
      </c>
    </row>
    <row r="14" spans="1:9" ht="21" customHeight="1" x14ac:dyDescent="0.2">
      <c r="A14" s="18"/>
      <c r="B14" s="19"/>
      <c r="C14" s="19"/>
      <c r="D14" s="19"/>
      <c r="E14" s="19"/>
      <c r="F14" s="24">
        <v>1015</v>
      </c>
      <c r="G14" s="19"/>
      <c r="H14" s="20"/>
      <c r="I14" t="e">
        <f>IF(#REF!="SI","PARA ABONO EN CUENTA DEL BENEFICIARIO","")</f>
        <v>#REF!</v>
      </c>
    </row>
    <row r="15" spans="1:9" ht="13.5" thickBot="1" x14ac:dyDescent="0.25">
      <c r="A15" s="25"/>
      <c r="B15" s="26"/>
      <c r="C15" s="26"/>
      <c r="D15" s="26"/>
      <c r="E15" s="26"/>
      <c r="F15" s="26"/>
      <c r="G15" s="26"/>
      <c r="H15" s="27"/>
    </row>
    <row r="16" spans="1:9" ht="20.25" customHeight="1" x14ac:dyDescent="0.2">
      <c r="A16" s="28"/>
      <c r="B16" s="28"/>
      <c r="C16" s="28"/>
      <c r="D16" s="28"/>
      <c r="E16" s="28"/>
      <c r="F16" s="28"/>
      <c r="G16" s="28"/>
      <c r="H16" s="28"/>
    </row>
    <row r="18" spans="1:1" ht="15.75" x14ac:dyDescent="0.3">
      <c r="A18" s="30" t="s">
        <v>61</v>
      </c>
    </row>
    <row r="20" spans="1:1" x14ac:dyDescent="0.2">
      <c r="A20" s="29" t="s">
        <v>62</v>
      </c>
    </row>
    <row r="21" spans="1:1" x14ac:dyDescent="0.2">
      <c r="A21" t="s">
        <v>60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8" spans="1:1" x14ac:dyDescent="0.2">
      <c r="A28" t="s">
        <v>67</v>
      </c>
    </row>
  </sheetData>
  <mergeCells count="2">
    <mergeCell ref="A7:F7"/>
    <mergeCell ref="A9:H9"/>
  </mergeCells>
  <phoneticPr fontId="2" type="noConversion"/>
  <printOptions horizontalCentered="1"/>
  <pageMargins left="0.19685039370078741" right="0.19685039370078741" top="0.39370078740157483" bottom="0.98425196850393704" header="0" footer="0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C66"/>
  <sheetViews>
    <sheetView tabSelected="1" topLeftCell="C1" workbookViewId="0">
      <selection activeCell="E4" sqref="E4:W4"/>
    </sheetView>
  </sheetViews>
  <sheetFormatPr baseColWidth="10" defaultColWidth="9.140625" defaultRowHeight="12.75" x14ac:dyDescent="0.2"/>
  <cols>
    <col min="1" max="1" width="9.140625" style="2"/>
    <col min="2" max="2" width="5.5703125" style="2" customWidth="1"/>
    <col min="3" max="3" width="5.140625" style="2" customWidth="1"/>
    <col min="4" max="4" width="16.85546875" style="2" customWidth="1"/>
    <col min="5" max="5" width="15.85546875" style="2" customWidth="1"/>
    <col min="6" max="22" width="3.7109375" style="2" customWidth="1"/>
    <col min="23" max="23" width="9.140625" style="2"/>
    <col min="24" max="24" width="13.28515625" style="2" customWidth="1"/>
    <col min="25" max="25" width="9.140625" style="2"/>
    <col min="26" max="26" width="5.28515625" style="31" customWidth="1"/>
    <col min="27" max="27" width="3.85546875" style="31" customWidth="1"/>
    <col min="28" max="28" width="5.140625" style="31" customWidth="1"/>
    <col min="29" max="29" width="9.140625" style="31"/>
    <col min="30" max="16384" width="9.140625" style="2"/>
  </cols>
  <sheetData>
    <row r="1" spans="4:28" x14ac:dyDescent="0.2">
      <c r="D1" s="2" t="s">
        <v>54</v>
      </c>
      <c r="E1" s="43" t="s">
        <v>73</v>
      </c>
    </row>
    <row r="2" spans="4:28" x14ac:dyDescent="0.2">
      <c r="D2" s="2" t="s">
        <v>55</v>
      </c>
      <c r="E2" s="8" t="s">
        <v>68</v>
      </c>
    </row>
    <row r="3" spans="4:28" ht="13.5" thickBot="1" x14ac:dyDescent="0.25"/>
    <row r="4" spans="4:28" ht="15.75" thickBot="1" x14ac:dyDescent="0.3">
      <c r="D4" s="33">
        <f>+Plantilla!H7</f>
        <v>101</v>
      </c>
      <c r="E4" s="42" t="str">
        <f>X7&amp;Y7&amp;X8&amp;Y8&amp;X9&amp;Y9&amp;X10&amp;Y10&amp;X11&amp;Y11&amp;X12&amp;Y12&amp;X13&amp;Y13&amp;X14&amp;Y14&amp;X15&amp;Y15&amp;" "&amp;IF(X16="UN","Sol",E1)&amp;" "&amp;D7&amp;E2</f>
        <v xml:space="preserve"> ciento uno con 00/100 nuevos soles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4:28" x14ac:dyDescent="0.2">
      <c r="D5" s="6">
        <f>ROUNDDOWN(D4,0)</f>
        <v>101</v>
      </c>
      <c r="E5" s="2" t="str">
        <f>PROPER(TEXT(E4,""))</f>
        <v xml:space="preserve"> Ciento Uno Con 00/100 Nuevos Soles</v>
      </c>
    </row>
    <row r="6" spans="4:28" x14ac:dyDescent="0.2">
      <c r="D6" s="6">
        <f>ROUND(+D4-D5,2)</f>
        <v>0</v>
      </c>
      <c r="W6" s="7">
        <f>IF(W7&lt;&gt;0,1,7)</f>
        <v>7</v>
      </c>
    </row>
    <row r="7" spans="4:28" x14ac:dyDescent="0.2">
      <c r="D7" s="7" t="str">
        <f>IF(D6=0,"00",TEXT(D6*100,"00"))</f>
        <v>00</v>
      </c>
      <c r="E7" s="2" t="s">
        <v>44</v>
      </c>
      <c r="F7" s="3">
        <f>IF(D4&gt;99999999.99,ROUNDDOWN(D4/100000000,0),0)</f>
        <v>0</v>
      </c>
      <c r="G7" s="4" t="str">
        <f>TEXT(F7,"0")</f>
        <v>0</v>
      </c>
      <c r="W7" s="3">
        <f>SUM(F7:V7)</f>
        <v>0</v>
      </c>
      <c r="X7" s="2" t="str">
        <f>IF(W7=0,"",IF(AB9=100,"cien",IF(W7=1,"ciento",VLOOKUP(W7,$B$57:$D$65,3,FALSE))))</f>
        <v/>
      </c>
      <c r="Y7" s="2" t="str">
        <f>IF(X7&lt;&gt;""," ","")</f>
        <v/>
      </c>
    </row>
    <row r="8" spans="4:28" x14ac:dyDescent="0.2">
      <c r="D8" s="3"/>
      <c r="E8" s="2" t="s">
        <v>45</v>
      </c>
      <c r="F8" s="2">
        <f>IF(F7=0,0,IF(F7&lt;&gt;0,MID(D4,2,1),D4/10000000))</f>
        <v>0</v>
      </c>
      <c r="G8" s="5">
        <f>VALUE(F8)</f>
        <v>0</v>
      </c>
      <c r="H8" s="1">
        <f>IF(D4&lt;=99999999.99,ROUNDDOWN(D4/10000000,0),0)</f>
        <v>0</v>
      </c>
      <c r="I8" s="4" t="str">
        <f>TEXT(H8,"0")</f>
        <v>0</v>
      </c>
      <c r="W8" s="3">
        <f t="shared" ref="W8:W15" si="0">SUM(F8:V8)</f>
        <v>0</v>
      </c>
      <c r="X8" s="2" t="str">
        <f>IF(W8=0,"",IF(W8&gt;=3,VLOOKUP(W8,$B$49:$D$55,3,FALSE),IF(W8&lt;=2,VLOOKUP($Z$9,$C$19:$D$47,2,FALSE))))</f>
        <v/>
      </c>
      <c r="Y8" s="2" t="str">
        <f>IF(AB9=0,"",IF(AA9=0," millones ",IF(W9=0," millones ",IF(Z9&gt;=30," y ",IF(W8=0,"",IF($Z$9&lt;30," millones ",""))))))</f>
        <v/>
      </c>
    </row>
    <row r="9" spans="4:28" x14ac:dyDescent="0.2">
      <c r="E9" s="2" t="s">
        <v>46</v>
      </c>
      <c r="F9" s="2">
        <f>IF(F7=0,0,IF(F8&gt;=1,MID(D4,3,1),D4/1000000))</f>
        <v>0</v>
      </c>
      <c r="G9" s="5">
        <f t="shared" ref="G9:I15" si="1">VALUE(F9)</f>
        <v>0</v>
      </c>
      <c r="H9" s="2">
        <f>IF(H8=0,0,IF(H8&lt;&gt;0,MID(D4,2,1),D4/1000000))</f>
        <v>0</v>
      </c>
      <c r="I9" s="5">
        <f t="shared" si="1"/>
        <v>0</v>
      </c>
      <c r="J9" s="1">
        <f>IF(D4&lt;=9999999.99,ROUNDDOWN(D4/1000000,0),0)</f>
        <v>0</v>
      </c>
      <c r="K9" s="4" t="str">
        <f>TEXT(J9,"0")</f>
        <v>0</v>
      </c>
      <c r="W9" s="3">
        <f t="shared" si="0"/>
        <v>0</v>
      </c>
      <c r="X9" s="2" t="str">
        <f>IF(W9=0,"",IF(Z9&lt;10,VLOOKUP(W9,$C$19:$D$27,2,FALSE),IF(Z9&lt;=30,"",IF(Z9=11,"",IF(W9=1,"un ",VLOOKUP(W9,$C$19:$D$27,2,FALSE))))))</f>
        <v/>
      </c>
      <c r="Y9" s="2" t="str">
        <f>IF(AB9=1," millon ",IF(X9&lt;&gt;""," millones ",""))</f>
        <v/>
      </c>
      <c r="Z9" s="31">
        <f>+W8*10+W9</f>
        <v>0</v>
      </c>
      <c r="AA9" s="32">
        <f>+W8+W9</f>
        <v>0</v>
      </c>
      <c r="AB9" s="31">
        <f>+W7*100+W8*10+W9*1</f>
        <v>0</v>
      </c>
    </row>
    <row r="10" spans="4:28" x14ac:dyDescent="0.2">
      <c r="E10" s="2" t="s">
        <v>47</v>
      </c>
      <c r="F10" s="2">
        <f>IF(F7=0,0,IF(F9&gt;=1,MID(D4,4,1),D4/100000))</f>
        <v>0</v>
      </c>
      <c r="G10" s="5">
        <f t="shared" si="1"/>
        <v>0</v>
      </c>
      <c r="H10" s="2">
        <f>IF(H8=0,0,IF(H9&gt;=1,MID(D4,3,1),D4/100000))</f>
        <v>0</v>
      </c>
      <c r="I10" s="5">
        <f t="shared" si="1"/>
        <v>0</v>
      </c>
      <c r="J10" s="2">
        <f>IF(J9=0,0,IF(J9&gt;=1,MID(D4,2,1),D4/100000))</f>
        <v>0</v>
      </c>
      <c r="K10" s="5">
        <f t="shared" ref="K10:K15" si="2">VALUE(J10)</f>
        <v>0</v>
      </c>
      <c r="L10" s="34">
        <f>IF(D4&lt;=999999.99,ROUNDDOWN(D4/100000,0),0)</f>
        <v>0</v>
      </c>
      <c r="M10" s="4" t="str">
        <f>TEXT(L10,"0")</f>
        <v>0</v>
      </c>
      <c r="W10" s="3">
        <f t="shared" si="0"/>
        <v>0</v>
      </c>
      <c r="X10" s="2" t="str">
        <f>IF(W10=0,"",IF(AB12=100," cien",IF(W10=1," ciento",VLOOKUP(W10,$B$57:$D$65,3,FALSE))))</f>
        <v/>
      </c>
      <c r="Y10" s="2" t="s">
        <v>56</v>
      </c>
    </row>
    <row r="11" spans="4:28" x14ac:dyDescent="0.2">
      <c r="E11" s="2" t="s">
        <v>48</v>
      </c>
      <c r="F11" s="2">
        <f>IF(F7=0,0,IF(F10&gt;=1,MID(D4,5,1),D4/10000))</f>
        <v>0</v>
      </c>
      <c r="G11" s="5">
        <f t="shared" si="1"/>
        <v>0</v>
      </c>
      <c r="H11" s="2">
        <f>IF(H8=0,0,IF(H10&gt;=1,MID(D4,4,1),D4/10000))</f>
        <v>0</v>
      </c>
      <c r="I11" s="5">
        <f t="shared" si="1"/>
        <v>0</v>
      </c>
      <c r="J11" s="2">
        <f>IF(J9=0,0,IF(J10&gt;=1,MID(D4,3,1),D4/10000))</f>
        <v>0</v>
      </c>
      <c r="K11" s="5">
        <f t="shared" si="2"/>
        <v>0</v>
      </c>
      <c r="L11" s="2">
        <f>IF(L10=0,0,IF(L10&lt;&gt;0,MID(D4,2,1),D4/10000))</f>
        <v>0</v>
      </c>
      <c r="M11" s="5">
        <f>VALUE(L11)</f>
        <v>0</v>
      </c>
      <c r="N11" s="1">
        <f>IF(D4&lt;=99999.99,ROUNDDOWN(D4/10000,0),0)</f>
        <v>0</v>
      </c>
      <c r="O11" s="4" t="str">
        <f>TEXT(N11,"0")</f>
        <v>0</v>
      </c>
      <c r="W11" s="3">
        <f t="shared" si="0"/>
        <v>0</v>
      </c>
      <c r="X11" s="2" t="str">
        <f>IF(W11=0,"",IF(W11&gt;=3,VLOOKUP(W11,$B$49:$D$55,3,FALSE),IF(W11&lt;=2,VLOOKUP($Z$12,$C$19:$D$47,2,FALSE))))</f>
        <v/>
      </c>
      <c r="Y11" s="2" t="str">
        <f>IF(AB12=0,"",IF(AA12=W11," mil ",IF(Z12&gt;=30," y ","")))</f>
        <v/>
      </c>
    </row>
    <row r="12" spans="4:28" x14ac:dyDescent="0.2">
      <c r="E12" s="2" t="s">
        <v>49</v>
      </c>
      <c r="F12" s="2">
        <f>IF(F7=0,0,IF(F11&gt;=1,MID(D4,6,1),D4/1000))</f>
        <v>0</v>
      </c>
      <c r="G12" s="5">
        <f t="shared" si="1"/>
        <v>0</v>
      </c>
      <c r="H12" s="2">
        <f>IF(H8=0,0,IF(H11&gt;=1,MID(D4,5,1),D4/1000))</f>
        <v>0</v>
      </c>
      <c r="I12" s="5">
        <f t="shared" si="1"/>
        <v>0</v>
      </c>
      <c r="J12" s="2">
        <f>IF(J9=0,0,IF(J11&gt;=1,MID(D4,4,1),D4/1000))</f>
        <v>0</v>
      </c>
      <c r="K12" s="5">
        <f t="shared" si="2"/>
        <v>0</v>
      </c>
      <c r="L12" s="2">
        <f>IF(L10=0,0,IF(L11&gt;=1,MID(D4,3,1),D4/1000))</f>
        <v>0</v>
      </c>
      <c r="M12" s="5">
        <f>VALUE(L12)</f>
        <v>0</v>
      </c>
      <c r="N12" s="2">
        <f>IF(N11=0,0,IF(N11&gt;=1,MID(D4,2,1),D4/1000))</f>
        <v>0</v>
      </c>
      <c r="O12" s="5">
        <f>VALUE(N12)</f>
        <v>0</v>
      </c>
      <c r="P12" s="1">
        <f>IF(D4&lt;=9999.99,ROUNDDOWN(D4/1000,0),0)</f>
        <v>0</v>
      </c>
      <c r="Q12" s="4" t="str">
        <f>TEXT(P12,"0")</f>
        <v>0</v>
      </c>
      <c r="W12" s="3">
        <f t="shared" si="0"/>
        <v>0</v>
      </c>
      <c r="X12" s="2" t="str">
        <f>IF(W12=0,"",IF(Z12&lt;10,VLOOKUP(W12,$C$19:$D$27,2,FALSE),IF(Z12=21,"",IF(Z12=11,"",IF(W12=1,"un",IF(Z12&lt;=30,"",VLOOKUP(W12,$C$19:$D$27,2,FALSE)))))))</f>
        <v/>
      </c>
      <c r="Y12" s="2" t="str">
        <f>IF(AB12=0,"",IF(Y11=" mil ","",IF(AA12=0," mil ",IF(W12&lt;&gt;0," mil ",IF($Z$12&lt;30," mil ","")))))</f>
        <v/>
      </c>
      <c r="Z12" s="31">
        <f>+W11*10+W12</f>
        <v>0</v>
      </c>
      <c r="AA12" s="32">
        <f>+W11+W12</f>
        <v>0</v>
      </c>
      <c r="AB12" s="31">
        <f>+W10*100+W11*10+W12*1</f>
        <v>0</v>
      </c>
    </row>
    <row r="13" spans="4:28" x14ac:dyDescent="0.2">
      <c r="E13" s="2" t="s">
        <v>50</v>
      </c>
      <c r="F13" s="2">
        <f>IF(F7=0,0,IF(F12&gt;=1,MID(D4,7,1),D4/100))</f>
        <v>0</v>
      </c>
      <c r="G13" s="5">
        <f t="shared" si="1"/>
        <v>0</v>
      </c>
      <c r="H13" s="2">
        <f>IF(H8=0,0,IF(H12&gt;=1,MID(D4,6,1),D4/100))</f>
        <v>0</v>
      </c>
      <c r="I13" s="5">
        <f t="shared" si="1"/>
        <v>0</v>
      </c>
      <c r="J13" s="2">
        <f>IF(J9=0,0,IF(J12&gt;=1,MID(D4,5,1),D4/100))</f>
        <v>0</v>
      </c>
      <c r="K13" s="5">
        <f t="shared" si="2"/>
        <v>0</v>
      </c>
      <c r="L13" s="2">
        <f>IF(L10=0,0,IF(L12&gt;=1,MID(D4,4,1),D4/100))</f>
        <v>0</v>
      </c>
      <c r="M13" s="5">
        <f>VALUE(L13)</f>
        <v>0</v>
      </c>
      <c r="N13" s="2">
        <f>IF(N11=0,0,IF(N12&gt;=1,MID(D4,3,1),D4/100))</f>
        <v>0</v>
      </c>
      <c r="O13" s="5">
        <f>VALUE(N13)</f>
        <v>0</v>
      </c>
      <c r="P13" s="2">
        <f>IF(P12=0,0,IF(P12&gt;=1,MID(D4,2,1),D4/100))</f>
        <v>0</v>
      </c>
      <c r="Q13" s="5">
        <f>VALUE(P13)</f>
        <v>0</v>
      </c>
      <c r="R13" s="1">
        <f>IF(D4&lt;=999.99,ROUNDDOWN(D4/100,0),0)</f>
        <v>1</v>
      </c>
      <c r="S13" s="4" t="str">
        <f>TEXT(R13,"0")</f>
        <v>1</v>
      </c>
      <c r="W13" s="3">
        <f t="shared" si="0"/>
        <v>1</v>
      </c>
      <c r="X13" s="2" t="str">
        <f>IF(W13=0,"",IF(AA15=100,"cien",IF(W13=1,"ciento",VLOOKUP(W13,$B$57:$D$65,3,FALSE))))</f>
        <v>ciento</v>
      </c>
      <c r="Y13" s="2" t="str">
        <f>IF(X13&lt;&gt;""," ","")</f>
        <v xml:space="preserve"> </v>
      </c>
    </row>
    <row r="14" spans="4:28" x14ac:dyDescent="0.2">
      <c r="E14" s="2" t="s">
        <v>51</v>
      </c>
      <c r="F14" s="2">
        <f>IF(F7=0,0,IF(F13&gt;=1,MID(D4,8,1),D4/10))</f>
        <v>0</v>
      </c>
      <c r="G14" s="5">
        <f t="shared" si="1"/>
        <v>0</v>
      </c>
      <c r="H14" s="2">
        <f>IF(H8=0,0,IF(H13&gt;=1,MID(D4,7,1),D4/10))</f>
        <v>0</v>
      </c>
      <c r="I14" s="5">
        <f t="shared" si="1"/>
        <v>0</v>
      </c>
      <c r="J14" s="2">
        <f>IF(J9=0,0,IF(J13&gt;=1,MID(D4,6,1),D4/10))</f>
        <v>0</v>
      </c>
      <c r="K14" s="5">
        <f t="shared" si="2"/>
        <v>0</v>
      </c>
      <c r="L14" s="2">
        <f>IF(L10=0,0,IF(L13&gt;=1,MID(D4,5,1),D4/10))</f>
        <v>0</v>
      </c>
      <c r="M14" s="5">
        <f>VALUE(L14)</f>
        <v>0</v>
      </c>
      <c r="N14" s="2">
        <f>IF(N11=0,0,IF(N13&gt;=1,MID(D4,4,1),D4/10))</f>
        <v>0</v>
      </c>
      <c r="O14" s="5">
        <f>VALUE(N14)</f>
        <v>0</v>
      </c>
      <c r="P14" s="2">
        <f>IF(P12=0,0,IF(P13&gt;=1,MID(D4,3,1),D4/10))</f>
        <v>0</v>
      </c>
      <c r="Q14" s="5">
        <f>VALUE(P14)</f>
        <v>0</v>
      </c>
      <c r="R14" s="2" t="str">
        <f>IF(R13=0,0,IF(R13&lt;&gt;0,MID(D4,2,1),D4/10))</f>
        <v>0</v>
      </c>
      <c r="S14" s="5">
        <f>VALUE(R14)</f>
        <v>0</v>
      </c>
      <c r="T14" s="1">
        <f>IF(D4&lt;=99.99,ROUNDDOWN(D4/10,0),0)</f>
        <v>0</v>
      </c>
      <c r="U14" s="4" t="str">
        <f>TEXT(T14,"0")</f>
        <v>0</v>
      </c>
      <c r="W14" s="3">
        <f t="shared" si="0"/>
        <v>0</v>
      </c>
      <c r="X14" s="2" t="str">
        <f>IF(W14=0,"",IF(W14&gt;=3,VLOOKUP(W14,$B$49:$D$55,3,FALSE),IF(W14&lt;=2,VLOOKUP($Z$15,$C$19:$D$47,2,FALSE))))</f>
        <v/>
      </c>
      <c r="Y14" s="2" t="str">
        <f>IF(W14=0,"",IF(W15=0,"",IF(Z15&gt;=30," y ","")))</f>
        <v/>
      </c>
    </row>
    <row r="15" spans="4:28" x14ac:dyDescent="0.2">
      <c r="E15" s="2" t="s">
        <v>52</v>
      </c>
      <c r="F15" s="2">
        <f>IF(F7=0,0,IF(F14&gt;=1,MID(D4,9,1),D4/10))</f>
        <v>0</v>
      </c>
      <c r="G15" s="5">
        <f t="shared" si="1"/>
        <v>0</v>
      </c>
      <c r="H15" s="2">
        <f>IF(H8=0,0,IF(H14&gt;=1,MID(D4,8,1),D4/10))</f>
        <v>0</v>
      </c>
      <c r="I15" s="5">
        <f t="shared" si="1"/>
        <v>0</v>
      </c>
      <c r="J15" s="2">
        <f>IF(J9=0,0,IF(J14&gt;=1,MID(D4,7,1),D4/10))</f>
        <v>0</v>
      </c>
      <c r="K15" s="5">
        <f t="shared" si="2"/>
        <v>0</v>
      </c>
      <c r="L15" s="2">
        <f>IF(L10=0,0,IF(L14&gt;=1,MID(D4,6,1),D4/10))</f>
        <v>0</v>
      </c>
      <c r="M15" s="5">
        <f>VALUE(L15)</f>
        <v>0</v>
      </c>
      <c r="N15" s="2">
        <f>IF(N11=0,0,IF(N14&gt;=1,MID(D4,5,1),D4/10))</f>
        <v>0</v>
      </c>
      <c r="O15" s="5">
        <f>VALUE(N15)</f>
        <v>0</v>
      </c>
      <c r="P15" s="2">
        <f>IF(P12=0,0,IF(P14&gt;=1,MID(D4,4,1),D4/10))</f>
        <v>0</v>
      </c>
      <c r="Q15" s="5">
        <f>VALUE(P15)</f>
        <v>0</v>
      </c>
      <c r="R15" s="2" t="str">
        <f>IF(R13=0,0,IF(R14&gt;=1,MID(D4,3,1),D4/10))</f>
        <v>1</v>
      </c>
      <c r="S15" s="5">
        <f>VALUE(R15)</f>
        <v>1</v>
      </c>
      <c r="T15" s="2">
        <f>IF(T14=0,0,IF(T14&gt;=1,MID(D4,2,1),D4/1))</f>
        <v>0</v>
      </c>
      <c r="U15" s="5">
        <f>VALUE(T15)</f>
        <v>0</v>
      </c>
      <c r="V15" s="1">
        <f>IF(D4&lt;=9.99,ROUNDDOWN(D4/1,0),0)</f>
        <v>0</v>
      </c>
      <c r="W15" s="3">
        <f t="shared" si="0"/>
        <v>1</v>
      </c>
      <c r="X15" s="2" t="str">
        <f>IF(D4&lt;1,"CERO ",IF(W15=0,"",IF(Z15&lt;10,VLOOKUP(W15,$C$19:$D$27,2,FALSE),IF(Z15&lt;=30,"",VLOOKUP(W15,$C$19:$D$27,2,FALSE)))))</f>
        <v>uno</v>
      </c>
      <c r="Z15" s="31">
        <f>+W14*10+W15</f>
        <v>1</v>
      </c>
      <c r="AA15" s="32">
        <f>+W13*100+W14*10+W15*1</f>
        <v>101</v>
      </c>
    </row>
    <row r="16" spans="4:28" x14ac:dyDescent="0.2">
      <c r="X16" s="2" t="str">
        <f>TEXT(X15,"")</f>
        <v>uno</v>
      </c>
    </row>
    <row r="19" spans="3:4" x14ac:dyDescent="0.2">
      <c r="C19" s="2">
        <v>1</v>
      </c>
      <c r="D19" s="2" t="s">
        <v>72</v>
      </c>
    </row>
    <row r="20" spans="3:4" x14ac:dyDescent="0.2">
      <c r="C20" s="2">
        <f>+C19+1</f>
        <v>2</v>
      </c>
      <c r="D20" s="2" t="s">
        <v>0</v>
      </c>
    </row>
    <row r="21" spans="3:4" x14ac:dyDescent="0.2">
      <c r="C21" s="2">
        <f t="shared" ref="C21:C47" si="3">+C20+1</f>
        <v>3</v>
      </c>
      <c r="D21" s="2" t="s">
        <v>1</v>
      </c>
    </row>
    <row r="22" spans="3:4" x14ac:dyDescent="0.2">
      <c r="C22" s="2">
        <f t="shared" si="3"/>
        <v>4</v>
      </c>
      <c r="D22" s="2" t="s">
        <v>2</v>
      </c>
    </row>
    <row r="23" spans="3:4" x14ac:dyDescent="0.2">
      <c r="C23" s="2">
        <f t="shared" si="3"/>
        <v>5</v>
      </c>
      <c r="D23" s="2" t="s">
        <v>3</v>
      </c>
    </row>
    <row r="24" spans="3:4" x14ac:dyDescent="0.2">
      <c r="C24" s="2">
        <f t="shared" si="3"/>
        <v>6</v>
      </c>
      <c r="D24" s="2" t="s">
        <v>4</v>
      </c>
    </row>
    <row r="25" spans="3:4" x14ac:dyDescent="0.2">
      <c r="C25" s="2">
        <f t="shared" si="3"/>
        <v>7</v>
      </c>
      <c r="D25" s="2" t="s">
        <v>5</v>
      </c>
    </row>
    <row r="26" spans="3:4" x14ac:dyDescent="0.2">
      <c r="C26" s="2">
        <f t="shared" si="3"/>
        <v>8</v>
      </c>
      <c r="D26" s="2" t="s">
        <v>6</v>
      </c>
    </row>
    <row r="27" spans="3:4" x14ac:dyDescent="0.2">
      <c r="C27" s="2">
        <f t="shared" si="3"/>
        <v>9</v>
      </c>
      <c r="D27" s="2" t="s">
        <v>7</v>
      </c>
    </row>
    <row r="28" spans="3:4" x14ac:dyDescent="0.2">
      <c r="C28" s="2">
        <f t="shared" si="3"/>
        <v>10</v>
      </c>
      <c r="D28" s="2" t="s">
        <v>8</v>
      </c>
    </row>
    <row r="29" spans="3:4" x14ac:dyDescent="0.2">
      <c r="C29" s="2">
        <f t="shared" si="3"/>
        <v>11</v>
      </c>
      <c r="D29" s="2" t="s">
        <v>9</v>
      </c>
    </row>
    <row r="30" spans="3:4" x14ac:dyDescent="0.2">
      <c r="C30" s="2">
        <f t="shared" si="3"/>
        <v>12</v>
      </c>
      <c r="D30" s="2" t="s">
        <v>10</v>
      </c>
    </row>
    <row r="31" spans="3:4" x14ac:dyDescent="0.2">
      <c r="C31" s="2">
        <f t="shared" si="3"/>
        <v>13</v>
      </c>
      <c r="D31" s="2" t="s">
        <v>11</v>
      </c>
    </row>
    <row r="32" spans="3:4" x14ac:dyDescent="0.2">
      <c r="C32" s="2">
        <f t="shared" si="3"/>
        <v>14</v>
      </c>
      <c r="D32" s="2" t="s">
        <v>12</v>
      </c>
    </row>
    <row r="33" spans="3:4" x14ac:dyDescent="0.2">
      <c r="C33" s="2">
        <f t="shared" si="3"/>
        <v>15</v>
      </c>
      <c r="D33" s="2" t="s">
        <v>13</v>
      </c>
    </row>
    <row r="34" spans="3:4" x14ac:dyDescent="0.2">
      <c r="C34" s="2">
        <f t="shared" si="3"/>
        <v>16</v>
      </c>
      <c r="D34" s="2" t="s">
        <v>14</v>
      </c>
    </row>
    <row r="35" spans="3:4" x14ac:dyDescent="0.2">
      <c r="C35" s="2">
        <f t="shared" si="3"/>
        <v>17</v>
      </c>
      <c r="D35" s="2" t="s">
        <v>15</v>
      </c>
    </row>
    <row r="36" spans="3:4" x14ac:dyDescent="0.2">
      <c r="C36" s="2">
        <f t="shared" si="3"/>
        <v>18</v>
      </c>
      <c r="D36" s="2" t="s">
        <v>16</v>
      </c>
    </row>
    <row r="37" spans="3:4" x14ac:dyDescent="0.2">
      <c r="C37" s="2">
        <f t="shared" si="3"/>
        <v>19</v>
      </c>
      <c r="D37" s="2" t="s">
        <v>17</v>
      </c>
    </row>
    <row r="38" spans="3:4" x14ac:dyDescent="0.2">
      <c r="C38" s="2">
        <f t="shared" si="3"/>
        <v>20</v>
      </c>
      <c r="D38" s="2" t="s">
        <v>18</v>
      </c>
    </row>
    <row r="39" spans="3:4" x14ac:dyDescent="0.2">
      <c r="C39" s="2">
        <f t="shared" si="3"/>
        <v>21</v>
      </c>
      <c r="D39" s="2" t="s">
        <v>53</v>
      </c>
    </row>
    <row r="40" spans="3:4" x14ac:dyDescent="0.2">
      <c r="C40" s="2">
        <f t="shared" si="3"/>
        <v>22</v>
      </c>
      <c r="D40" s="2" t="s">
        <v>19</v>
      </c>
    </row>
    <row r="41" spans="3:4" x14ac:dyDescent="0.2">
      <c r="C41" s="2">
        <f t="shared" si="3"/>
        <v>23</v>
      </c>
      <c r="D41" s="2" t="s">
        <v>20</v>
      </c>
    </row>
    <row r="42" spans="3:4" x14ac:dyDescent="0.2">
      <c r="C42" s="2">
        <f t="shared" si="3"/>
        <v>24</v>
      </c>
      <c r="D42" s="2" t="s">
        <v>21</v>
      </c>
    </row>
    <row r="43" spans="3:4" x14ac:dyDescent="0.2">
      <c r="C43" s="2">
        <f t="shared" si="3"/>
        <v>25</v>
      </c>
      <c r="D43" s="2" t="s">
        <v>22</v>
      </c>
    </row>
    <row r="44" spans="3:4" x14ac:dyDescent="0.2">
      <c r="C44" s="2">
        <f t="shared" si="3"/>
        <v>26</v>
      </c>
      <c r="D44" s="2" t="s">
        <v>23</v>
      </c>
    </row>
    <row r="45" spans="3:4" x14ac:dyDescent="0.2">
      <c r="C45" s="2">
        <f t="shared" si="3"/>
        <v>27</v>
      </c>
      <c r="D45" s="2" t="s">
        <v>24</v>
      </c>
    </row>
    <row r="46" spans="3:4" x14ac:dyDescent="0.2">
      <c r="C46" s="2">
        <f t="shared" si="3"/>
        <v>28</v>
      </c>
      <c r="D46" s="2" t="s">
        <v>25</v>
      </c>
    </row>
    <row r="47" spans="3:4" x14ac:dyDescent="0.2">
      <c r="C47" s="2">
        <f t="shared" si="3"/>
        <v>29</v>
      </c>
      <c r="D47" s="2" t="s">
        <v>26</v>
      </c>
    </row>
    <row r="49" spans="2:4" x14ac:dyDescent="0.2">
      <c r="B49" s="2">
        <v>3</v>
      </c>
      <c r="C49" s="2">
        <v>30</v>
      </c>
      <c r="D49" s="2" t="s">
        <v>27</v>
      </c>
    </row>
    <row r="50" spans="2:4" x14ac:dyDescent="0.2">
      <c r="B50" s="2">
        <v>4</v>
      </c>
      <c r="C50" s="2">
        <v>40</v>
      </c>
      <c r="D50" s="2" t="s">
        <v>28</v>
      </c>
    </row>
    <row r="51" spans="2:4" x14ac:dyDescent="0.2">
      <c r="B51" s="2">
        <v>5</v>
      </c>
      <c r="C51" s="2">
        <v>50</v>
      </c>
      <c r="D51" s="2" t="s">
        <v>29</v>
      </c>
    </row>
    <row r="52" spans="2:4" x14ac:dyDescent="0.2">
      <c r="B52" s="2">
        <v>6</v>
      </c>
      <c r="C52" s="2">
        <v>60</v>
      </c>
      <c r="D52" s="2" t="s">
        <v>30</v>
      </c>
    </row>
    <row r="53" spans="2:4" x14ac:dyDescent="0.2">
      <c r="B53" s="2">
        <v>7</v>
      </c>
      <c r="C53" s="2">
        <v>70</v>
      </c>
      <c r="D53" s="2" t="s">
        <v>31</v>
      </c>
    </row>
    <row r="54" spans="2:4" x14ac:dyDescent="0.2">
      <c r="B54" s="2">
        <v>8</v>
      </c>
      <c r="C54" s="2">
        <v>80</v>
      </c>
      <c r="D54" s="2" t="s">
        <v>32</v>
      </c>
    </row>
    <row r="55" spans="2:4" x14ac:dyDescent="0.2">
      <c r="B55" s="2">
        <v>9</v>
      </c>
      <c r="C55" s="2">
        <v>90</v>
      </c>
      <c r="D55" s="2" t="s">
        <v>33</v>
      </c>
    </row>
    <row r="57" spans="2:4" x14ac:dyDescent="0.2">
      <c r="B57" s="2">
        <v>1</v>
      </c>
      <c r="C57" s="2">
        <v>100</v>
      </c>
      <c r="D57" s="2" t="s">
        <v>34</v>
      </c>
    </row>
    <row r="58" spans="2:4" x14ac:dyDescent="0.2">
      <c r="B58" s="2">
        <v>2</v>
      </c>
      <c r="C58" s="2">
        <v>200</v>
      </c>
      <c r="D58" s="2" t="s">
        <v>35</v>
      </c>
    </row>
    <row r="59" spans="2:4" x14ac:dyDescent="0.2">
      <c r="B59" s="2">
        <v>3</v>
      </c>
      <c r="C59" s="2">
        <v>300</v>
      </c>
      <c r="D59" s="2" t="s">
        <v>36</v>
      </c>
    </row>
    <row r="60" spans="2:4" x14ac:dyDescent="0.2">
      <c r="B60" s="2">
        <v>4</v>
      </c>
      <c r="C60" s="2">
        <v>400</v>
      </c>
      <c r="D60" s="2" t="s">
        <v>37</v>
      </c>
    </row>
    <row r="61" spans="2:4" x14ac:dyDescent="0.2">
      <c r="B61" s="2">
        <v>5</v>
      </c>
      <c r="C61" s="2">
        <v>500</v>
      </c>
      <c r="D61" s="2" t="s">
        <v>38</v>
      </c>
    </row>
    <row r="62" spans="2:4" x14ac:dyDescent="0.2">
      <c r="B62" s="2">
        <v>6</v>
      </c>
      <c r="C62" s="2">
        <v>600</v>
      </c>
      <c r="D62" s="2" t="s">
        <v>39</v>
      </c>
    </row>
    <row r="63" spans="2:4" x14ac:dyDescent="0.2">
      <c r="B63" s="2">
        <v>7</v>
      </c>
      <c r="C63" s="2">
        <v>700</v>
      </c>
      <c r="D63" s="2" t="s">
        <v>40</v>
      </c>
    </row>
    <row r="64" spans="2:4" x14ac:dyDescent="0.2">
      <c r="B64" s="2">
        <v>8</v>
      </c>
      <c r="C64" s="2">
        <v>800</v>
      </c>
      <c r="D64" s="2" t="s">
        <v>41</v>
      </c>
    </row>
    <row r="65" spans="2:4" x14ac:dyDescent="0.2">
      <c r="B65" s="2">
        <v>9</v>
      </c>
      <c r="C65" s="2">
        <v>900</v>
      </c>
      <c r="D65" s="2" t="s">
        <v>42</v>
      </c>
    </row>
    <row r="66" spans="2:4" x14ac:dyDescent="0.2">
      <c r="C66" s="2">
        <v>1000</v>
      </c>
      <c r="D66" s="2" t="s">
        <v>43</v>
      </c>
    </row>
  </sheetData>
  <mergeCells count="1">
    <mergeCell ref="E4:W4"/>
  </mergeCells>
  <phoneticPr fontId="2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</vt:lpstr>
      <vt:lpstr>Convierte</vt:lpstr>
      <vt:lpstr>Plantilla!Área_de_impresión</vt:lpstr>
    </vt:vector>
  </TitlesOfParts>
  <Company>SBR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Alex</cp:lastModifiedBy>
  <dcterms:created xsi:type="dcterms:W3CDTF">2010-09-08T00:03:12Z</dcterms:created>
  <dcterms:modified xsi:type="dcterms:W3CDTF">2016-04-27T19:29:12Z</dcterms:modified>
</cp:coreProperties>
</file>